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pnos\CKO\ČAKALNE DOBE\Kazalniki EDP 2017\"/>
    </mc:Choice>
  </mc:AlternateContent>
  <bookViews>
    <workbookView xWindow="0" yWindow="0" windowWidth="28800" windowHeight="127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I17" i="1"/>
  <c r="H17" i="1"/>
  <c r="G17" i="1"/>
  <c r="F17" i="1"/>
  <c r="E17" i="1"/>
  <c r="D17" i="1"/>
  <c r="I16" i="1"/>
  <c r="H16" i="1"/>
  <c r="G16" i="1"/>
  <c r="E16" i="1"/>
  <c r="D16" i="1"/>
  <c r="I15" i="1"/>
  <c r="H15" i="1"/>
  <c r="G15" i="1"/>
  <c r="D15" i="1"/>
  <c r="I14" i="1"/>
  <c r="H14" i="1"/>
  <c r="G14" i="1"/>
  <c r="F14" i="1"/>
  <c r="E14" i="1"/>
  <c r="D14" i="1"/>
  <c r="I13" i="1"/>
  <c r="H13" i="1"/>
  <c r="G13" i="1"/>
  <c r="E13" i="1"/>
  <c r="D13" i="1"/>
  <c r="I12" i="1"/>
  <c r="H12" i="1"/>
  <c r="G12" i="1"/>
  <c r="F12" i="1"/>
  <c r="E12" i="1"/>
  <c r="D12" i="1"/>
  <c r="I11" i="1"/>
  <c r="G11" i="1"/>
  <c r="E11" i="1"/>
  <c r="I10" i="1"/>
  <c r="H10" i="1"/>
  <c r="G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C18" i="1"/>
  <c r="C17" i="1"/>
  <c r="C15" i="1"/>
  <c r="C13" i="1"/>
  <c r="C12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<sst xmlns="http://schemas.openxmlformats.org/spreadsheetml/2006/main" count="37" uniqueCount="37">
  <si>
    <t>Tabela 1: Procesni kazalniki EDP 2017</t>
  </si>
  <si>
    <t>Storitev</t>
  </si>
  <si>
    <t>SKUPAJ vse storitve</t>
  </si>
  <si>
    <t>Šifra storitev iz NAČAS*/VZS**</t>
  </si>
  <si>
    <t>Zmanjšanje (-)/ povečanje (+) števila čakajočih nad dopustno ČD glede na pretekli mesec (v %) -REDNO</t>
  </si>
  <si>
    <t>Zmanjšanje (-)/ povečanje (+) števila čakajočih nad dopustno ČD glede na pretekli mesec (v %) - HITRO</t>
  </si>
  <si>
    <t>Zmanjšanje (-)/ povečanje (+) števila čakajočih v okviru dopustne ČD glede na pretekli mesec (v %) - REDNO</t>
  </si>
  <si>
    <t>Zmanjšanje (-)/ povečanje (+) števila čakajočih v okviru dopustne ČD glede na pretekli mesec (v %) - HITRO</t>
  </si>
  <si>
    <t>Zmanjšanje (-)/ povečanje (+) ČD na prviprosti termin glede na pretekli mesec (v %) - REDNO</t>
  </si>
  <si>
    <t>Zmanjšanje (-)/ povečanje (+) ČD na prvi prosti termin glede na pretekli mesec (v %) - HITRO</t>
  </si>
  <si>
    <t xml:space="preserve">Neopravljene storitve zaradi odsotnosti pacienta (v %) </t>
  </si>
  <si>
    <t xml:space="preserve"> Artroskopska operacija</t>
  </si>
  <si>
    <t xml:space="preserve"> Endoproteza kolena</t>
  </si>
  <si>
    <t>Endoproteza kolka</t>
  </si>
  <si>
    <t>Operacija hrbtenice</t>
  </si>
  <si>
    <t xml:space="preserve"> Operacija kile</t>
  </si>
  <si>
    <t>101110 in 101111</t>
  </si>
  <si>
    <t>Operacija na ožilju - arterije in vene</t>
  </si>
  <si>
    <t>81300 in 81499</t>
  </si>
  <si>
    <t>Operacija ušes, nosu, ust in grla</t>
  </si>
  <si>
    <t>50010 in 50020</t>
  </si>
  <si>
    <t>Operacija žolčnih kamnov</t>
  </si>
  <si>
    <t>Ortopedska operacija rame</t>
  </si>
  <si>
    <t>Koronarografija</t>
  </si>
  <si>
    <t>1300, 1286,1288, 1295,1296</t>
  </si>
  <si>
    <t>Perkutani posegi na srcu, srčnih zaklopkah, koronarnih in drugih arterijah</t>
  </si>
  <si>
    <t>Operacija na stopalu - hallux valgus</t>
  </si>
  <si>
    <t>Operacija na ožilju - krčne žile (SPP)</t>
  </si>
  <si>
    <t>SPEC.AMB. Operacija na ožilju - krčne žile (E0220)</t>
  </si>
  <si>
    <t>OP raka prostate, ledvic in mehurja (samo UKC Ljubljana)</t>
  </si>
  <si>
    <t>2316, 1372, 1373, 1375, 1376, 1378, 1381</t>
  </si>
  <si>
    <t>081401</t>
  </si>
  <si>
    <t>*ni storitve v NAČAS/ VZS</t>
  </si>
  <si>
    <t>UNIVERZITETNI KLINIČNI CENTER MARIBOR</t>
  </si>
  <si>
    <t xml:space="preserve">Podatki so prikazani na osnovi NAČAS šifer. </t>
  </si>
  <si>
    <t>Podatki nad 100% pomenijo povečanje, pod 100% pa zmanjšanje stanja tako števila čakajočih kot čakalne dobe.</t>
  </si>
  <si>
    <t xml:space="preserve"> Junij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</si>
</sst>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2" fillId="0" borderId="0" xfId="0" applyFont="1" applyAlignment="1">
      <alignment horizontal="left"/>
    </xf>
    <xf numFmtId="2" fontId="0" fillId="0" borderId="0" xfId="0" applyNumberFormat="1"/>
    <xf numFmtId="2" fontId="0" fillId="0" borderId="1" xfId="0" quotePrefix="1" applyNumberFormat="1" applyBorder="1" applyAlignment="1">
      <alignment wrapText="1"/>
    </xf>
    <xf numFmtId="2" fontId="0" fillId="0" borderId="1" xfId="0" quotePrefix="1" applyNumberFormat="1" applyBorder="1" applyAlignment="1">
      <alignment horizontal="right" wrapText="1"/>
    </xf>
    <xf numFmtId="0" fontId="0" fillId="0" borderId="0" xfId="0" applyAlignment="1">
      <alignment horizontal="left" wrapText="1"/>
    </xf>
    <xf numFmtId="17" fontId="0" fillId="0" borderId="0" xfId="0" quotePrefix="1" applyNumberFormat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workbookViewId="0">
      <selection activeCell="C4" sqref="C4"/>
    </sheetView>
  </sheetViews>
  <sheetFormatPr defaultRowHeight="15" x14ac:dyDescent="0.25"/>
  <cols>
    <col min="1" max="1" width="9.85546875" style="7" customWidth="1"/>
    <col min="2" max="2" width="39.5703125" customWidth="1"/>
    <col min="3" max="6" width="11.5703125" style="1" bestFit="1" customWidth="1"/>
    <col min="7" max="7" width="9.42578125" style="1" bestFit="1" customWidth="1"/>
    <col min="8" max="8" width="11.5703125" style="1" bestFit="1" customWidth="1"/>
    <col min="9" max="9" width="8.140625" style="1" customWidth="1"/>
    <col min="10" max="10" width="18" style="1" customWidth="1"/>
  </cols>
  <sheetData>
    <row r="1" spans="1:20" ht="17.25" x14ac:dyDescent="0.3">
      <c r="A1" s="13" t="s">
        <v>33</v>
      </c>
      <c r="B1" s="2"/>
      <c r="C1" s="2"/>
    </row>
    <row r="2" spans="1:20" x14ac:dyDescent="0.25">
      <c r="G2" s="18" t="s">
        <v>36</v>
      </c>
      <c r="H2" s="18"/>
    </row>
    <row r="3" spans="1:20" x14ac:dyDescent="0.25">
      <c r="A3" s="5" t="s">
        <v>0</v>
      </c>
      <c r="B3" s="2"/>
      <c r="C3" s="2"/>
      <c r="D3" s="2"/>
    </row>
    <row r="4" spans="1:20" ht="187.5" customHeight="1" x14ac:dyDescent="0.25">
      <c r="A4" s="11" t="s">
        <v>3</v>
      </c>
      <c r="B4" s="10" t="s">
        <v>1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20" x14ac:dyDescent="0.25">
      <c r="A5" s="6"/>
      <c r="B5" s="4" t="s">
        <v>2</v>
      </c>
      <c r="C5" s="12"/>
      <c r="D5" s="12"/>
      <c r="E5" s="12"/>
      <c r="F5" s="12"/>
      <c r="G5" s="12"/>
      <c r="H5" s="12"/>
      <c r="I5" s="12"/>
      <c r="J5"/>
      <c r="N5" s="14"/>
      <c r="O5" s="14"/>
      <c r="P5" s="14"/>
      <c r="Q5" s="14"/>
      <c r="R5" s="14"/>
      <c r="S5" s="14"/>
      <c r="T5" s="14"/>
    </row>
    <row r="6" spans="1:20" x14ac:dyDescent="0.25">
      <c r="A6" s="6">
        <v>201510</v>
      </c>
      <c r="B6" s="4" t="s">
        <v>11</v>
      </c>
      <c r="C6" s="12">
        <f>118/98*100</f>
        <v>120.40816326530613</v>
      </c>
      <c r="D6" s="12">
        <f>38/41*100</f>
        <v>92.682926829268297</v>
      </c>
      <c r="E6" s="12">
        <f>62/71*100</f>
        <v>87.323943661971825</v>
      </c>
      <c r="F6" s="12">
        <f>31/40*100</f>
        <v>77.5</v>
      </c>
      <c r="G6" s="12">
        <f>540/545*100</f>
        <v>99.082568807339456</v>
      </c>
      <c r="H6" s="12">
        <f>136/138*100</f>
        <v>98.550724637681171</v>
      </c>
      <c r="I6" s="12">
        <f>2/43*100</f>
        <v>4.6511627906976747</v>
      </c>
      <c r="N6" s="14"/>
      <c r="O6" s="14"/>
      <c r="P6" s="14"/>
      <c r="Q6" s="14"/>
      <c r="R6" s="14"/>
      <c r="S6" s="14"/>
      <c r="T6" s="14"/>
    </row>
    <row r="7" spans="1:20" x14ac:dyDescent="0.25">
      <c r="A7" s="6">
        <v>150910</v>
      </c>
      <c r="B7" s="4" t="s">
        <v>12</v>
      </c>
      <c r="C7" s="12">
        <f>250/219*100</f>
        <v>114.15525114155251</v>
      </c>
      <c r="D7" s="12">
        <f>18/23*100</f>
        <v>78.260869565217391</v>
      </c>
      <c r="E7" s="12">
        <f>80/89*100</f>
        <v>89.887640449438194</v>
      </c>
      <c r="F7" s="12">
        <f>8/26*100</f>
        <v>30.76923076923077</v>
      </c>
      <c r="G7" s="12">
        <f>452/453*100</f>
        <v>99.779249448123622</v>
      </c>
      <c r="H7" s="12">
        <f>95/97*100</f>
        <v>97.9381443298969</v>
      </c>
      <c r="I7" s="12">
        <f>0/42*100</f>
        <v>0</v>
      </c>
      <c r="N7" s="14"/>
      <c r="O7" s="14"/>
      <c r="P7" s="14"/>
      <c r="Q7" s="14"/>
      <c r="R7" s="14"/>
      <c r="S7" s="14"/>
      <c r="T7" s="14"/>
    </row>
    <row r="8" spans="1:20" x14ac:dyDescent="0.25">
      <c r="A8" s="6">
        <v>150810</v>
      </c>
      <c r="B8" s="4" t="s">
        <v>13</v>
      </c>
      <c r="C8" s="12">
        <f>9/11*100</f>
        <v>81.818181818181827</v>
      </c>
      <c r="D8" s="12">
        <f>28/22*100</f>
        <v>127.27272727272727</v>
      </c>
      <c r="E8" s="12">
        <f>177/174*100</f>
        <v>101.72413793103448</v>
      </c>
      <c r="F8" s="12">
        <f>43/35*100</f>
        <v>122.85714285714286</v>
      </c>
      <c r="G8" s="12">
        <f>330/321*100</f>
        <v>102.803738317757</v>
      </c>
      <c r="H8" s="12">
        <f>95/97*100</f>
        <v>97.9381443298969</v>
      </c>
      <c r="I8" s="12">
        <f>2/38*100</f>
        <v>5.2631578947368416</v>
      </c>
      <c r="N8" s="14"/>
      <c r="O8" s="14"/>
      <c r="P8" s="14"/>
      <c r="Q8" s="14"/>
      <c r="R8" s="14"/>
      <c r="S8" s="14"/>
      <c r="T8" s="14"/>
    </row>
    <row r="9" spans="1:20" x14ac:dyDescent="0.25">
      <c r="A9" s="6">
        <v>150300</v>
      </c>
      <c r="B9" s="4" t="s">
        <v>14</v>
      </c>
      <c r="C9" s="12">
        <f>91/89*100</f>
        <v>102.24719101123596</v>
      </c>
      <c r="D9" s="12">
        <f>180/154*100</f>
        <v>116.88311688311688</v>
      </c>
      <c r="E9" s="12">
        <f>134/136*100</f>
        <v>98.529411764705884</v>
      </c>
      <c r="F9" s="12">
        <f>19/23*100</f>
        <v>82.608695652173907</v>
      </c>
      <c r="G9" s="12">
        <f>180/181*100</f>
        <v>99.447513812154696</v>
      </c>
      <c r="H9" s="12">
        <f>95/97*100</f>
        <v>97.9381443298969</v>
      </c>
      <c r="I9" s="12">
        <f>0/75*100</f>
        <v>0</v>
      </c>
      <c r="N9" s="14"/>
      <c r="O9" s="14"/>
      <c r="P9" s="14"/>
      <c r="Q9" s="14"/>
      <c r="R9" s="14"/>
      <c r="S9" s="14"/>
      <c r="T9" s="14"/>
    </row>
    <row r="10" spans="1:20" ht="30" x14ac:dyDescent="0.25">
      <c r="A10" s="6" t="s">
        <v>16</v>
      </c>
      <c r="B10" s="4" t="s">
        <v>15</v>
      </c>
      <c r="C10" s="12">
        <f>41/49*100</f>
        <v>83.673469387755105</v>
      </c>
      <c r="D10" s="12">
        <f>19/15*100</f>
        <v>126.66666666666666</v>
      </c>
      <c r="E10" s="12">
        <f>4/7*100</f>
        <v>57.142857142857139</v>
      </c>
      <c r="F10" s="12">
        <v>0</v>
      </c>
      <c r="G10" s="12">
        <f>335/340*100</f>
        <v>98.529411764705884</v>
      </c>
      <c r="H10" s="12">
        <f>98/99*100</f>
        <v>98.98989898989899</v>
      </c>
      <c r="I10" s="12">
        <f>0/23*100</f>
        <v>0</v>
      </c>
      <c r="N10" s="14"/>
      <c r="O10" s="14"/>
      <c r="P10" s="14"/>
      <c r="Q10" s="14"/>
      <c r="R10" s="14"/>
      <c r="S10" s="14"/>
      <c r="T10" s="14"/>
    </row>
    <row r="11" spans="1:20" ht="30" x14ac:dyDescent="0.25">
      <c r="A11" s="6" t="s">
        <v>18</v>
      </c>
      <c r="B11" s="4" t="s">
        <v>17</v>
      </c>
      <c r="C11" s="12">
        <v>0</v>
      </c>
      <c r="D11" s="12">
        <v>0</v>
      </c>
      <c r="E11" s="12">
        <f>17/9*100</f>
        <v>188.88888888888889</v>
      </c>
      <c r="F11" s="12">
        <v>0</v>
      </c>
      <c r="G11" s="12">
        <f>14/13*100</f>
        <v>107.69230769230769</v>
      </c>
      <c r="H11" s="12">
        <v>0</v>
      </c>
      <c r="I11" s="12">
        <f>0/13*100</f>
        <v>0</v>
      </c>
      <c r="N11" s="14"/>
      <c r="O11" s="14"/>
      <c r="P11" s="14"/>
      <c r="Q11" s="14"/>
      <c r="R11" s="14"/>
      <c r="S11" s="14"/>
      <c r="T11" s="14"/>
    </row>
    <row r="12" spans="1:20" ht="30" x14ac:dyDescent="0.25">
      <c r="A12" s="6" t="s">
        <v>20</v>
      </c>
      <c r="B12" s="4" t="s">
        <v>19</v>
      </c>
      <c r="C12" s="12">
        <f>586/558*100</f>
        <v>105.01792114695341</v>
      </c>
      <c r="D12" s="12">
        <f>27/30*100</f>
        <v>90</v>
      </c>
      <c r="E12" s="12">
        <f>157/157*100</f>
        <v>100</v>
      </c>
      <c r="F12" s="12">
        <f>41/32*100</f>
        <v>128.125</v>
      </c>
      <c r="G12" s="12">
        <f>408/410*100</f>
        <v>99.512195121951223</v>
      </c>
      <c r="H12" s="12">
        <f>60/59*100</f>
        <v>101.69491525423729</v>
      </c>
      <c r="I12" s="12">
        <f>6/121*100</f>
        <v>4.9586776859504136</v>
      </c>
      <c r="N12" s="14"/>
      <c r="O12" s="14"/>
      <c r="P12" s="14"/>
      <c r="Q12" s="14"/>
      <c r="R12" s="14"/>
      <c r="S12" s="14"/>
      <c r="T12" s="14"/>
    </row>
    <row r="13" spans="1:20" x14ac:dyDescent="0.25">
      <c r="A13" s="6">
        <v>100910</v>
      </c>
      <c r="B13" s="4" t="s">
        <v>21</v>
      </c>
      <c r="C13" s="12">
        <f>24/25*100</f>
        <v>96</v>
      </c>
      <c r="D13" s="12">
        <f>24/26*100</f>
        <v>92.307692307692307</v>
      </c>
      <c r="E13" s="12">
        <f>7/4*100</f>
        <v>175</v>
      </c>
      <c r="F13" s="12">
        <v>0</v>
      </c>
      <c r="G13" s="12">
        <f>300/305*100</f>
        <v>98.360655737704917</v>
      </c>
      <c r="H13" s="12">
        <f>98/98*100</f>
        <v>100</v>
      </c>
      <c r="I13" s="12">
        <f>0/18*100</f>
        <v>0</v>
      </c>
      <c r="N13" s="14"/>
      <c r="O13" s="14"/>
      <c r="P13" s="14"/>
      <c r="Q13" s="14"/>
      <c r="R13" s="14"/>
      <c r="S13" s="14"/>
      <c r="T13" s="14"/>
    </row>
    <row r="14" spans="1:20" x14ac:dyDescent="0.25">
      <c r="A14" s="6">
        <v>150401</v>
      </c>
      <c r="B14" s="4" t="s">
        <v>22</v>
      </c>
      <c r="C14" s="16">
        <v>0</v>
      </c>
      <c r="D14" s="12">
        <f>1/1*100</f>
        <v>100</v>
      </c>
      <c r="E14" s="12">
        <f>45/41*100</f>
        <v>109.75609756097562</v>
      </c>
      <c r="F14" s="12">
        <f>9/8*100</f>
        <v>112.5</v>
      </c>
      <c r="G14" s="12">
        <f>216/210*100</f>
        <v>102.85714285714285</v>
      </c>
      <c r="H14" s="12">
        <f>88/86*100</f>
        <v>102.32558139534885</v>
      </c>
      <c r="I14" s="12">
        <f>1/10*100</f>
        <v>10</v>
      </c>
      <c r="N14" s="14"/>
      <c r="O14" s="14"/>
      <c r="P14" s="14"/>
      <c r="Q14" s="14"/>
      <c r="R14" s="14"/>
      <c r="S14" s="14"/>
      <c r="T14" s="14"/>
    </row>
    <row r="15" spans="1:20" x14ac:dyDescent="0.25">
      <c r="A15" s="6">
        <v>208803</v>
      </c>
      <c r="B15" s="4" t="s">
        <v>23</v>
      </c>
      <c r="C15" s="12">
        <f>54/35*100</f>
        <v>154.28571428571431</v>
      </c>
      <c r="D15" s="12">
        <f>82/80*100</f>
        <v>102.49999999999999</v>
      </c>
      <c r="E15" s="15">
        <v>0</v>
      </c>
      <c r="F15" s="12">
        <v>0</v>
      </c>
      <c r="G15" s="12">
        <f>449/435*100</f>
        <v>103.21839080459769</v>
      </c>
      <c r="H15" s="12">
        <f>389/375*100</f>
        <v>103.73333333333335</v>
      </c>
      <c r="I15" s="12">
        <f>0/31*100</f>
        <v>0</v>
      </c>
      <c r="N15" s="14"/>
      <c r="O15" s="14"/>
      <c r="P15" s="14"/>
      <c r="Q15" s="14"/>
      <c r="R15" s="14"/>
      <c r="S15" s="14"/>
      <c r="T15" s="14"/>
    </row>
    <row r="16" spans="1:20" ht="44.25" customHeight="1" x14ac:dyDescent="0.25">
      <c r="A16" s="6" t="s">
        <v>24</v>
      </c>
      <c r="B16" s="3" t="s">
        <v>25</v>
      </c>
      <c r="C16" s="12">
        <v>0</v>
      </c>
      <c r="D16" s="12">
        <f>33/31*100</f>
        <v>106.45161290322579</v>
      </c>
      <c r="E16" s="12">
        <f>37/40*100</f>
        <v>92.5</v>
      </c>
      <c r="F16" s="12">
        <v>0</v>
      </c>
      <c r="G16" s="12">
        <f>95/94*100</f>
        <v>101.06382978723406</v>
      </c>
      <c r="H16" s="12">
        <f>94/92*100</f>
        <v>102.17391304347827</v>
      </c>
      <c r="I16" s="12">
        <f>0/36*100</f>
        <v>0</v>
      </c>
      <c r="N16" s="14"/>
      <c r="O16" s="14"/>
      <c r="P16" s="14"/>
      <c r="Q16" s="14"/>
      <c r="R16" s="14"/>
      <c r="S16" s="14"/>
      <c r="T16" s="14"/>
    </row>
    <row r="17" spans="1:20" x14ac:dyDescent="0.25">
      <c r="A17" s="6">
        <v>151001</v>
      </c>
      <c r="B17" s="4" t="s">
        <v>26</v>
      </c>
      <c r="C17" s="12">
        <f>315/310*100</f>
        <v>101.61290322580645</v>
      </c>
      <c r="D17" s="12">
        <f>42/45*100</f>
        <v>93.333333333333329</v>
      </c>
      <c r="E17" s="12">
        <f>29/9*100</f>
        <v>322.22222222222223</v>
      </c>
      <c r="F17" s="12">
        <f>21/7*100</f>
        <v>300</v>
      </c>
      <c r="G17" s="12">
        <f>620/622*100</f>
        <v>99.678456591639872</v>
      </c>
      <c r="H17" s="12">
        <f>137/135*100</f>
        <v>101.48148148148148</v>
      </c>
      <c r="I17" s="12">
        <f>0/35*100</f>
        <v>0</v>
      </c>
      <c r="N17" s="14"/>
      <c r="O17" s="14"/>
      <c r="P17" s="14"/>
      <c r="Q17" s="14"/>
      <c r="R17" s="14"/>
      <c r="S17" s="14"/>
      <c r="T17" s="14"/>
    </row>
    <row r="18" spans="1:20" x14ac:dyDescent="0.25">
      <c r="A18" s="8" t="s">
        <v>31</v>
      </c>
      <c r="B18" s="4" t="s">
        <v>27</v>
      </c>
      <c r="C18" s="12">
        <f>446/443*100</f>
        <v>100.67720090293453</v>
      </c>
      <c r="D18" s="12">
        <v>0</v>
      </c>
      <c r="E18" s="12">
        <f>2/1*100</f>
        <v>200</v>
      </c>
      <c r="F18" s="12">
        <v>0</v>
      </c>
      <c r="G18" s="12">
        <f>1081/1099*100</f>
        <v>98.362147406733385</v>
      </c>
      <c r="H18" s="12">
        <v>0</v>
      </c>
      <c r="I18" s="12">
        <f>0/5*100</f>
        <v>0</v>
      </c>
      <c r="N18" s="14"/>
      <c r="O18" s="14"/>
      <c r="P18" s="14"/>
      <c r="Q18" s="14"/>
      <c r="R18" s="14"/>
      <c r="S18" s="14"/>
      <c r="T18" s="14"/>
    </row>
    <row r="19" spans="1:20" ht="62.25" customHeight="1" x14ac:dyDescent="0.25">
      <c r="A19" s="6" t="s">
        <v>32</v>
      </c>
      <c r="B19" s="3" t="s">
        <v>28</v>
      </c>
      <c r="C19" s="12"/>
      <c r="D19" s="12"/>
      <c r="E19" s="12"/>
      <c r="F19" s="12"/>
      <c r="G19" s="12"/>
      <c r="H19" s="12"/>
      <c r="I19" s="12"/>
      <c r="N19" s="14"/>
      <c r="O19" s="14"/>
      <c r="P19" s="14"/>
      <c r="Q19" s="14"/>
      <c r="R19" s="14"/>
      <c r="S19" s="14"/>
      <c r="T19" s="14"/>
    </row>
    <row r="20" spans="1:20" ht="80.25" customHeight="1" x14ac:dyDescent="0.25">
      <c r="A20" s="6" t="s">
        <v>30</v>
      </c>
      <c r="B20" s="3" t="s">
        <v>29</v>
      </c>
      <c r="C20" s="12"/>
      <c r="D20" s="12"/>
      <c r="E20" s="12"/>
      <c r="F20" s="12"/>
      <c r="G20" s="12"/>
      <c r="H20" s="12"/>
      <c r="I20" s="12"/>
      <c r="N20" s="14"/>
      <c r="O20" s="14"/>
      <c r="P20" s="14"/>
      <c r="Q20" s="14"/>
      <c r="R20" s="14"/>
      <c r="S20" s="14"/>
      <c r="T20" s="14"/>
    </row>
    <row r="21" spans="1:20" ht="15" customHeight="1" x14ac:dyDescent="0.25">
      <c r="A21" s="17" t="s">
        <v>34</v>
      </c>
      <c r="B21" s="17"/>
      <c r="C21" s="17"/>
      <c r="D21" s="17"/>
      <c r="E21" s="17"/>
      <c r="F21" s="17"/>
      <c r="G21" s="17"/>
      <c r="H21" s="17"/>
    </row>
    <row r="22" spans="1:20" ht="15" customHeight="1" x14ac:dyDescent="0.25">
      <c r="A22" s="17" t="s">
        <v>35</v>
      </c>
      <c r="B22" s="17"/>
      <c r="C22" s="17"/>
      <c r="D22" s="17"/>
      <c r="E22" s="17"/>
      <c r="F22" s="17"/>
      <c r="G22" s="17"/>
      <c r="H22" s="17"/>
    </row>
    <row r="23" spans="1:20" ht="15" customHeight="1" x14ac:dyDescent="0.25">
      <c r="A23" s="17"/>
      <c r="B23" s="17"/>
      <c r="C23" s="17"/>
      <c r="D23" s="17"/>
      <c r="E23" s="17"/>
      <c r="F23" s="17"/>
      <c r="G23" s="17"/>
    </row>
    <row r="24" spans="1:20" x14ac:dyDescent="0.25">
      <c r="A24" s="5"/>
      <c r="B24" s="2"/>
      <c r="C24" s="2"/>
      <c r="D24" s="2"/>
      <c r="E24" s="2"/>
      <c r="F24" s="2"/>
    </row>
  </sheetData>
  <mergeCells count="4">
    <mergeCell ref="A21:H21"/>
    <mergeCell ref="A22:H22"/>
    <mergeCell ref="A23:G23"/>
    <mergeCell ref="G2:H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Hajnrih</dc:creator>
  <cp:lastModifiedBy>Breda Hajnrih</cp:lastModifiedBy>
  <cp:lastPrinted>2017-09-15T07:26:35Z</cp:lastPrinted>
  <dcterms:created xsi:type="dcterms:W3CDTF">2017-09-06T07:14:36Z</dcterms:created>
  <dcterms:modified xsi:type="dcterms:W3CDTF">2017-09-15T11:23:04Z</dcterms:modified>
</cp:coreProperties>
</file>