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pnos\CKO\ČAKALNE DOBE\Kazalniki EDP 2017\"/>
    </mc:Choice>
  </mc:AlternateContent>
  <bookViews>
    <workbookView xWindow="0" yWindow="0" windowWidth="28800" windowHeight="127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C18" i="1"/>
  <c r="I17" i="1"/>
  <c r="H17" i="1"/>
  <c r="G17" i="1"/>
  <c r="F17" i="1"/>
  <c r="E17" i="1"/>
  <c r="D17" i="1"/>
  <c r="C17" i="1"/>
  <c r="I16" i="1"/>
  <c r="H16" i="1"/>
  <c r="G16" i="1"/>
  <c r="E16" i="1"/>
  <c r="D16" i="1"/>
  <c r="I15" i="1"/>
  <c r="H15" i="1"/>
  <c r="G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E13" i="1"/>
  <c r="D13" i="1"/>
  <c r="C13" i="1"/>
  <c r="I12" i="1"/>
  <c r="H12" i="1"/>
  <c r="G12" i="1"/>
  <c r="F12" i="1"/>
  <c r="E12" i="1"/>
  <c r="D12" i="1"/>
  <c r="C12" i="1"/>
  <c r="I11" i="1"/>
  <c r="G11" i="1"/>
  <c r="E11" i="1"/>
  <c r="I10" i="1"/>
  <c r="H10" i="1"/>
  <c r="G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<sst xmlns="http://schemas.openxmlformats.org/spreadsheetml/2006/main" count="37" uniqueCount="37">
  <si>
    <t>Tabela 1: Procesni kazalniki EDP 2017</t>
  </si>
  <si>
    <t>Storitev</t>
  </si>
  <si>
    <t>SKUPAJ vse storitve</t>
  </si>
  <si>
    <t>Šifra storitev iz NAČAS*/VZS**</t>
  </si>
  <si>
    <t>Zmanjšanje (-)/ povečanje (+) števila čakajočih nad dopustno ČD glede na pretekli mesec (v %) -REDNO</t>
  </si>
  <si>
    <t>Zmanjšanje (-)/ povečanje (+) števila čakajočih nad dopustno ČD glede na pretekli mesec (v %) - HITRO</t>
  </si>
  <si>
    <t>Zmanjšanje (-)/ povečanje (+) števila čakajočih v okviru dopustne ČD glede na pretekli mesec (v %) - REDNO</t>
  </si>
  <si>
    <t>Zmanjšanje (-)/ povečanje (+) števila čakajočih v okviru dopustne ČD glede na pretekli mesec (v %) - HITRO</t>
  </si>
  <si>
    <t>Zmanjšanje (-)/ povečanje (+) ČD na prviprosti termin glede na pretekli mesec (v %) - REDNO</t>
  </si>
  <si>
    <t>Zmanjšanje (-)/ povečanje (+) ČD na prvi prosti termin glede na pretekli mesec (v %) - HITRO</t>
  </si>
  <si>
    <t xml:space="preserve">Neopravljene storitve zaradi odsotnosti pacienta (v %) </t>
  </si>
  <si>
    <t xml:space="preserve"> Artroskopska operacija</t>
  </si>
  <si>
    <t xml:space="preserve"> Endoproteza kolena</t>
  </si>
  <si>
    <t>Endoproteza kolka</t>
  </si>
  <si>
    <t>Operacija hrbtenice</t>
  </si>
  <si>
    <t xml:space="preserve"> Operacija kile</t>
  </si>
  <si>
    <t>101110 in 101111</t>
  </si>
  <si>
    <t>Operacija na ožilju - arterije in vene</t>
  </si>
  <si>
    <t>81300 in 81499</t>
  </si>
  <si>
    <t>Operacija ušes, nosu, ust in grla</t>
  </si>
  <si>
    <t>50010 in 50020</t>
  </si>
  <si>
    <t>Operacija žolčnih kamnov</t>
  </si>
  <si>
    <t>Ortopedska operacija rame</t>
  </si>
  <si>
    <t>Koronarografija</t>
  </si>
  <si>
    <t>1300, 1286,1288, 1295,1296</t>
  </si>
  <si>
    <t>Perkutani posegi na srcu, srčnih zaklopkah, koronarnih in drugih arterijah</t>
  </si>
  <si>
    <t>Operacija na stopalu - hallux valgus</t>
  </si>
  <si>
    <t>Operacija na ožilju - krčne žile (SPP)</t>
  </si>
  <si>
    <t>SPEC.AMB. Operacija na ožilju - krčne žile (E0220)</t>
  </si>
  <si>
    <t>OP raka prostate, ledvic in mehurja (samo UKC Ljubljana)</t>
  </si>
  <si>
    <t>2316, 1372, 1373, 1375, 1376, 1378, 1381</t>
  </si>
  <si>
    <t>081401</t>
  </si>
  <si>
    <t>*ni storitve v NAČAS/ VZS</t>
  </si>
  <si>
    <t>UNIVERZITETNI KLINIČNI CENTER MARIBOR</t>
  </si>
  <si>
    <t xml:space="preserve">Podatki so prikazani na osnovi NAČAS šifer. </t>
  </si>
  <si>
    <t>Podatki nad 100% pomenijo povečanje, pod 100% pa zmanjšanje stanja tako števila čakajočih kot čakalne dobe.</t>
  </si>
  <si>
    <t>Julij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</si>
</sst>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1" xfId="0" applyNumberFormat="1" applyBorder="1" applyAlignment="1">
      <alignment horizontal="right" wrapText="1"/>
    </xf>
    <xf numFmtId="2" fontId="0" fillId="0" borderId="1" xfId="0" quotePrefix="1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17" fontId="0" fillId="0" borderId="0" xfId="0" quotePrefix="1" applyNumberFormat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B28" sqref="B28"/>
    </sheetView>
  </sheetViews>
  <sheetFormatPr defaultRowHeight="15" x14ac:dyDescent="0.25"/>
  <cols>
    <col min="1" max="1" width="9.85546875" style="7" customWidth="1"/>
    <col min="2" max="2" width="39.5703125" customWidth="1"/>
    <col min="3" max="6" width="11.5703125" style="1" bestFit="1" customWidth="1"/>
    <col min="7" max="7" width="9.42578125" style="1" bestFit="1" customWidth="1"/>
    <col min="8" max="8" width="11.5703125" style="1" bestFit="1" customWidth="1"/>
    <col min="9" max="9" width="8.140625" style="1" customWidth="1"/>
    <col min="10" max="10" width="18" style="1" customWidth="1"/>
  </cols>
  <sheetData>
    <row r="1" spans="1:10" ht="17.25" x14ac:dyDescent="0.3">
      <c r="A1" s="13" t="s">
        <v>33</v>
      </c>
      <c r="G1" s="17" t="s">
        <v>36</v>
      </c>
      <c r="H1" s="17"/>
    </row>
    <row r="3" spans="1:10" x14ac:dyDescent="0.25">
      <c r="A3" s="5" t="s">
        <v>0</v>
      </c>
      <c r="B3" s="2"/>
      <c r="C3" s="2"/>
      <c r="D3" s="2"/>
    </row>
    <row r="4" spans="1:10" ht="187.5" customHeight="1" x14ac:dyDescent="0.25">
      <c r="A4" s="11" t="s">
        <v>3</v>
      </c>
      <c r="B4" s="10" t="s">
        <v>1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10" x14ac:dyDescent="0.25">
      <c r="A5" s="6"/>
      <c r="B5" s="4" t="s">
        <v>2</v>
      </c>
      <c r="C5" s="12"/>
      <c r="D5" s="12"/>
      <c r="E5" s="12"/>
      <c r="F5" s="12"/>
      <c r="G5" s="12"/>
      <c r="H5" s="12"/>
      <c r="I5" s="12"/>
      <c r="J5"/>
    </row>
    <row r="6" spans="1:10" x14ac:dyDescent="0.25">
      <c r="A6" s="6">
        <v>201510</v>
      </c>
      <c r="B6" s="4" t="s">
        <v>11</v>
      </c>
      <c r="C6" s="14">
        <f>114/118*100</f>
        <v>96.610169491525426</v>
      </c>
      <c r="D6" s="14">
        <f>39/38*100</f>
        <v>102.63157894736842</v>
      </c>
      <c r="E6" s="14">
        <f>83/62*100</f>
        <v>133.87096774193549</v>
      </c>
      <c r="F6" s="14">
        <f>27/31*100</f>
        <v>87.096774193548384</v>
      </c>
      <c r="G6" s="14">
        <f>540/540*100</f>
        <v>100</v>
      </c>
      <c r="H6" s="14">
        <f>136/136*100</f>
        <v>100</v>
      </c>
      <c r="I6" s="14">
        <f>1/30*100</f>
        <v>3.3333333333333335</v>
      </c>
    </row>
    <row r="7" spans="1:10" x14ac:dyDescent="0.25">
      <c r="A7" s="6">
        <v>150910</v>
      </c>
      <c r="B7" s="4" t="s">
        <v>12</v>
      </c>
      <c r="C7" s="14">
        <f>259/250*100</f>
        <v>103.60000000000001</v>
      </c>
      <c r="D7" s="14">
        <f>28/18*100</f>
        <v>155.55555555555557</v>
      </c>
      <c r="E7" s="14">
        <f>83/80*100</f>
        <v>103.75000000000001</v>
      </c>
      <c r="F7" s="14">
        <f>10/8*100</f>
        <v>125</v>
      </c>
      <c r="G7" s="14">
        <f>450/452*100</f>
        <v>99.557522123893804</v>
      </c>
      <c r="H7" s="14">
        <f>96/95*100</f>
        <v>101.05263157894737</v>
      </c>
      <c r="I7" s="14">
        <f>2/32*100</f>
        <v>6.25</v>
      </c>
    </row>
    <row r="8" spans="1:10" x14ac:dyDescent="0.25">
      <c r="A8" s="6">
        <v>150810</v>
      </c>
      <c r="B8" s="4" t="s">
        <v>13</v>
      </c>
      <c r="C8" s="14">
        <f>11/9*100</f>
        <v>122.22222222222223</v>
      </c>
      <c r="D8" s="14">
        <f>26/28*100</f>
        <v>92.857142857142861</v>
      </c>
      <c r="E8" s="14">
        <f>176/177*100</f>
        <v>99.435028248587571</v>
      </c>
      <c r="F8" s="14">
        <f>46/43*100</f>
        <v>106.9767441860465</v>
      </c>
      <c r="G8" s="14">
        <f>330/330*100</f>
        <v>100</v>
      </c>
      <c r="H8" s="14">
        <f>96/95*100</f>
        <v>101.05263157894737</v>
      </c>
      <c r="I8" s="14">
        <f>0/20*100</f>
        <v>0</v>
      </c>
    </row>
    <row r="9" spans="1:10" x14ac:dyDescent="0.25">
      <c r="A9" s="6">
        <v>150300</v>
      </c>
      <c r="B9" s="4" t="s">
        <v>14</v>
      </c>
      <c r="C9" s="14">
        <f>86/91*100</f>
        <v>94.505494505494497</v>
      </c>
      <c r="D9" s="14">
        <f>174/180*100</f>
        <v>96.666666666666671</v>
      </c>
      <c r="E9" s="14">
        <f>128/134*100</f>
        <v>95.522388059701484</v>
      </c>
      <c r="F9" s="14">
        <f>22/19*100</f>
        <v>115.78947368421053</v>
      </c>
      <c r="G9" s="14">
        <f>182/180*100</f>
        <v>101.11111111111111</v>
      </c>
      <c r="H9" s="14">
        <f>92/95*100</f>
        <v>96.84210526315789</v>
      </c>
      <c r="I9" s="14">
        <f>1/71*100</f>
        <v>1.4084507042253522</v>
      </c>
    </row>
    <row r="10" spans="1:10" ht="30" x14ac:dyDescent="0.25">
      <c r="A10" s="6" t="s">
        <v>16</v>
      </c>
      <c r="B10" s="4" t="s">
        <v>15</v>
      </c>
      <c r="C10" s="14">
        <f>19/41*100</f>
        <v>46.341463414634148</v>
      </c>
      <c r="D10" s="14">
        <f>12/19*100</f>
        <v>63.157894736842103</v>
      </c>
      <c r="E10" s="14">
        <f>11/4*100</f>
        <v>275</v>
      </c>
      <c r="F10" s="15">
        <v>0</v>
      </c>
      <c r="G10" s="14">
        <f>160/335*100</f>
        <v>47.761194029850742</v>
      </c>
      <c r="H10" s="14">
        <f>91/98*100</f>
        <v>92.857142857142861</v>
      </c>
      <c r="I10" s="14">
        <f>0/37*100</f>
        <v>0</v>
      </c>
    </row>
    <row r="11" spans="1:10" ht="30" x14ac:dyDescent="0.25">
      <c r="A11" s="6" t="s">
        <v>18</v>
      </c>
      <c r="B11" s="4" t="s">
        <v>17</v>
      </c>
      <c r="C11" s="14">
        <v>0</v>
      </c>
      <c r="D11" s="14">
        <v>0</v>
      </c>
      <c r="E11" s="14">
        <f>5/17*100</f>
        <v>29.411764705882355</v>
      </c>
      <c r="F11" s="15">
        <v>0</v>
      </c>
      <c r="G11" s="14">
        <f>21/14*100</f>
        <v>150</v>
      </c>
      <c r="H11" s="15">
        <v>0</v>
      </c>
      <c r="I11" s="14">
        <f>0/12*100</f>
        <v>0</v>
      </c>
    </row>
    <row r="12" spans="1:10" ht="30" x14ac:dyDescent="0.25">
      <c r="A12" s="6" t="s">
        <v>20</v>
      </c>
      <c r="B12" s="4" t="s">
        <v>19</v>
      </c>
      <c r="C12" s="14">
        <f>590/586*100</f>
        <v>100.6825938566553</v>
      </c>
      <c r="D12" s="14">
        <f>22/27*100</f>
        <v>81.481481481481481</v>
      </c>
      <c r="E12" s="14">
        <f>153/157*100</f>
        <v>97.452229299363054</v>
      </c>
      <c r="F12" s="14">
        <f>21/41*100</f>
        <v>51.219512195121951</v>
      </c>
      <c r="G12" s="14">
        <f>377/408*100</f>
        <v>92.401960784313729</v>
      </c>
      <c r="H12" s="14">
        <f>56/60*100</f>
        <v>93.333333333333329</v>
      </c>
      <c r="I12" s="14">
        <f>12/110*100</f>
        <v>10.909090909090908</v>
      </c>
    </row>
    <row r="13" spans="1:10" x14ac:dyDescent="0.25">
      <c r="A13" s="6">
        <v>100910</v>
      </c>
      <c r="B13" s="4" t="s">
        <v>21</v>
      </c>
      <c r="C13" s="14">
        <f>19/24*100</f>
        <v>79.166666666666657</v>
      </c>
      <c r="D13" s="14">
        <f>22/24*100</f>
        <v>91.666666666666657</v>
      </c>
      <c r="E13" s="14">
        <f>11/7*100</f>
        <v>157.14285714285714</v>
      </c>
      <c r="F13" s="15">
        <v>0</v>
      </c>
      <c r="G13" s="14">
        <f>157/300*100</f>
        <v>52.333333333333329</v>
      </c>
      <c r="H13" s="14">
        <f>92/98*100</f>
        <v>93.877551020408163</v>
      </c>
      <c r="I13" s="14">
        <f>0/20*100</f>
        <v>0</v>
      </c>
    </row>
    <row r="14" spans="1:10" x14ac:dyDescent="0.25">
      <c r="A14" s="6">
        <v>150401</v>
      </c>
      <c r="B14" s="4" t="s">
        <v>22</v>
      </c>
      <c r="C14" s="14">
        <f>5/3*100</f>
        <v>166.66666666666669</v>
      </c>
      <c r="D14" s="14">
        <f>2/1*100</f>
        <v>200</v>
      </c>
      <c r="E14" s="14">
        <f>37/45*100</f>
        <v>82.222222222222214</v>
      </c>
      <c r="F14" s="14">
        <f>7/9*100</f>
        <v>77.777777777777786</v>
      </c>
      <c r="G14" s="14">
        <f>216/216*100</f>
        <v>100</v>
      </c>
      <c r="H14" s="14">
        <f>86/88*100</f>
        <v>97.727272727272734</v>
      </c>
      <c r="I14" s="14">
        <f>1/16*100</f>
        <v>6.25</v>
      </c>
    </row>
    <row r="15" spans="1:10" x14ac:dyDescent="0.25">
      <c r="A15" s="6">
        <v>208803</v>
      </c>
      <c r="B15" s="4" t="s">
        <v>23</v>
      </c>
      <c r="C15" s="14">
        <f>39/54*100</f>
        <v>72.222222222222214</v>
      </c>
      <c r="D15" s="14">
        <f>65/82*100</f>
        <v>79.268292682926827</v>
      </c>
      <c r="E15" s="14">
        <f>3/1*100</f>
        <v>300</v>
      </c>
      <c r="F15" s="15">
        <v>0</v>
      </c>
      <c r="G15" s="14">
        <f>445/449*100</f>
        <v>99.109131403118042</v>
      </c>
      <c r="H15" s="14">
        <f>380/386*100</f>
        <v>98.445595854922274</v>
      </c>
      <c r="I15" s="14">
        <f>1/3*100</f>
        <v>33.333333333333329</v>
      </c>
    </row>
    <row r="16" spans="1:10" ht="44.25" customHeight="1" x14ac:dyDescent="0.25">
      <c r="A16" s="6" t="s">
        <v>24</v>
      </c>
      <c r="B16" s="3" t="s">
        <v>25</v>
      </c>
      <c r="C16" s="14">
        <v>0</v>
      </c>
      <c r="D16" s="14">
        <f>27/33*100</f>
        <v>81.818181818181827</v>
      </c>
      <c r="E16" s="14">
        <f>36/37*100</f>
        <v>97.297297297297305</v>
      </c>
      <c r="F16" s="14">
        <v>0</v>
      </c>
      <c r="G16" s="14">
        <f>97/94*100</f>
        <v>103.19148936170212</v>
      </c>
      <c r="H16" s="14">
        <f>93/94*100</f>
        <v>98.936170212765958</v>
      </c>
      <c r="I16" s="14">
        <f>0/44*100</f>
        <v>0</v>
      </c>
    </row>
    <row r="17" spans="1:9" x14ac:dyDescent="0.25">
      <c r="A17" s="6">
        <v>151001</v>
      </c>
      <c r="B17" s="4" t="s">
        <v>26</v>
      </c>
      <c r="C17" s="14">
        <f>331/315*100</f>
        <v>105.07936507936509</v>
      </c>
      <c r="D17" s="14">
        <f>39/42*100</f>
        <v>92.857142857142861</v>
      </c>
      <c r="E17" s="14">
        <f>23/29*100</f>
        <v>79.310344827586206</v>
      </c>
      <c r="F17" s="14">
        <f>16/21*100</f>
        <v>76.19047619047619</v>
      </c>
      <c r="G17" s="14">
        <f>621/620*100</f>
        <v>100.16129032258065</v>
      </c>
      <c r="H17" s="14">
        <f>135/137*100</f>
        <v>98.540145985401466</v>
      </c>
      <c r="I17" s="14">
        <f>1/31*100</f>
        <v>3.225806451612903</v>
      </c>
    </row>
    <row r="18" spans="1:9" x14ac:dyDescent="0.25">
      <c r="A18" s="8" t="s">
        <v>31</v>
      </c>
      <c r="B18" s="4" t="s">
        <v>27</v>
      </c>
      <c r="C18" s="14">
        <f>462/446*100</f>
        <v>103.58744394618836</v>
      </c>
      <c r="D18" s="14">
        <v>0</v>
      </c>
      <c r="E18" s="14">
        <f>2/2*100</f>
        <v>100</v>
      </c>
      <c r="F18" s="14">
        <v>0</v>
      </c>
      <c r="G18" s="14">
        <f>624/1081*100</f>
        <v>57.724329324699355</v>
      </c>
      <c r="H18" s="14">
        <v>0</v>
      </c>
      <c r="I18" s="14">
        <v>0</v>
      </c>
    </row>
    <row r="19" spans="1:9" ht="62.25" customHeight="1" x14ac:dyDescent="0.25">
      <c r="A19" s="6" t="s">
        <v>32</v>
      </c>
      <c r="B19" s="3" t="s">
        <v>28</v>
      </c>
      <c r="C19" s="14"/>
      <c r="D19" s="14"/>
      <c r="E19" s="14"/>
      <c r="F19" s="14"/>
      <c r="G19" s="14"/>
      <c r="H19" s="14"/>
      <c r="I19" s="14"/>
    </row>
    <row r="20" spans="1:9" ht="91.5" customHeight="1" x14ac:dyDescent="0.25">
      <c r="A20" s="6" t="s">
        <v>30</v>
      </c>
      <c r="B20" s="3" t="s">
        <v>29</v>
      </c>
      <c r="C20" s="12"/>
      <c r="D20" s="12"/>
      <c r="E20" s="12"/>
      <c r="F20" s="12"/>
      <c r="G20" s="12"/>
      <c r="H20" s="12"/>
      <c r="I20" s="12"/>
    </row>
    <row r="21" spans="1:9" ht="15" customHeight="1" x14ac:dyDescent="0.25">
      <c r="A21" s="16" t="s">
        <v>34</v>
      </c>
      <c r="B21" s="16"/>
      <c r="C21" s="16"/>
      <c r="D21" s="16"/>
      <c r="E21" s="16"/>
      <c r="F21" s="16"/>
      <c r="G21" s="16"/>
      <c r="H21" s="16"/>
    </row>
    <row r="22" spans="1:9" x14ac:dyDescent="0.25">
      <c r="A22" s="16" t="s">
        <v>35</v>
      </c>
      <c r="B22" s="16"/>
      <c r="C22" s="16"/>
      <c r="D22" s="16"/>
      <c r="E22" s="16"/>
      <c r="F22" s="16"/>
      <c r="G22" s="16"/>
      <c r="H22" s="16"/>
    </row>
    <row r="23" spans="1:9" x14ac:dyDescent="0.25">
      <c r="A23" s="16"/>
      <c r="B23" s="16"/>
      <c r="C23" s="16"/>
      <c r="D23" s="16"/>
      <c r="E23" s="16"/>
      <c r="F23" s="16"/>
      <c r="G23" s="16"/>
    </row>
    <row r="24" spans="1:9" x14ac:dyDescent="0.25">
      <c r="A24" s="5"/>
      <c r="B24" s="2"/>
      <c r="C24" s="2"/>
      <c r="D24" s="2"/>
      <c r="E24" s="2"/>
      <c r="F24" s="2"/>
    </row>
  </sheetData>
  <mergeCells count="4">
    <mergeCell ref="A21:H21"/>
    <mergeCell ref="A22:H22"/>
    <mergeCell ref="A23:G23"/>
    <mergeCell ref="G1:H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Hajnrih</dc:creator>
  <cp:lastModifiedBy>Breda Hajnrih</cp:lastModifiedBy>
  <cp:lastPrinted>2017-09-15T07:30:11Z</cp:lastPrinted>
  <dcterms:created xsi:type="dcterms:W3CDTF">2017-09-06T07:14:36Z</dcterms:created>
  <dcterms:modified xsi:type="dcterms:W3CDTF">2017-09-15T11:21:24Z</dcterms:modified>
</cp:coreProperties>
</file>