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582\AppData\Local\Microsoft\Windows\INetCache\Content.Outlook\VTVNVER7\"/>
    </mc:Choice>
  </mc:AlternateContent>
  <bookViews>
    <workbookView xWindow="0" yWindow="0" windowWidth="28800" windowHeight="12735"/>
  </bookViews>
  <sheets>
    <sheet name="List2" sheetId="2" r:id="rId1"/>
  </sheets>
  <definedNames>
    <definedName name="_xlnm.Print_Area" localSheetId="0">List2!$A$1:$I$23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I12" i="2" l="1"/>
  <c r="I18" i="2"/>
  <c r="H18" i="2"/>
  <c r="G18" i="2"/>
  <c r="E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H15" i="2"/>
  <c r="G15" i="2"/>
  <c r="C15" i="2"/>
  <c r="I14" i="2"/>
  <c r="H14" i="2"/>
  <c r="G14" i="2"/>
  <c r="F14" i="2"/>
  <c r="E14" i="2"/>
  <c r="D14" i="2"/>
  <c r="I13" i="2"/>
  <c r="H13" i="2"/>
  <c r="G13" i="2"/>
  <c r="F13" i="2"/>
  <c r="E13" i="2"/>
  <c r="H12" i="2"/>
  <c r="G12" i="2"/>
  <c r="F12" i="2"/>
  <c r="E12" i="2"/>
  <c r="D12" i="2"/>
  <c r="C12" i="2"/>
  <c r="I11" i="2"/>
  <c r="G11" i="2"/>
  <c r="E11" i="2"/>
  <c r="I10" i="2"/>
  <c r="H10" i="2"/>
  <c r="G10" i="2"/>
  <c r="F10" i="2"/>
  <c r="E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<sst xmlns="http://schemas.openxmlformats.org/spreadsheetml/2006/main" count="38" uniqueCount="38">
  <si>
    <t>Storitev</t>
  </si>
  <si>
    <t>SKUPAJ vse storitve</t>
  </si>
  <si>
    <t>Šifra storitev iz NAČAS*/VZS**</t>
  </si>
  <si>
    <t>Zmanjšanje (-)/ povečanje (+) števila čakajočih nad dopustno ČD glede na pretekli mesec (v %) -REDNO</t>
  </si>
  <si>
    <t>Zmanjšanje (-)/ povečanje (+) števila čakajočih nad dopustno ČD glede na pretekli mesec (v %) - HITRO</t>
  </si>
  <si>
    <t>Zmanjšanje (-)/ povečanje (+) števila čakajočih v okviru dopustne ČD glede na pretekli mesec (v %) - REDNO</t>
  </si>
  <si>
    <t>Zmanjšanje (-)/ povečanje (+) števila čakajočih v okviru dopustne ČD glede na pretekli mesec (v %) - HITRO</t>
  </si>
  <si>
    <t>Zmanjšanje (-)/ povečanje (+) ČD na prviprosti termin glede na pretekli mesec (v %) - REDNO</t>
  </si>
  <si>
    <t>Zmanjšanje (-)/ povečanje (+) ČD na prvi prosti termin glede na pretekli mesec (v %) - HITRO</t>
  </si>
  <si>
    <t xml:space="preserve">Neopravljene storitve zaradi odsotnosti pacienta (v %) </t>
  </si>
  <si>
    <t xml:space="preserve"> Artroskopska operacija</t>
  </si>
  <si>
    <t xml:space="preserve"> Endoproteza kolena</t>
  </si>
  <si>
    <t>Endoproteza kolka</t>
  </si>
  <si>
    <t>Operacija hrbtenice</t>
  </si>
  <si>
    <t xml:space="preserve"> Operacija kile</t>
  </si>
  <si>
    <t>101110 in 101111</t>
  </si>
  <si>
    <t>Operacija na ožilju - arterije in vene</t>
  </si>
  <si>
    <t>81300 in 81499</t>
  </si>
  <si>
    <t>Operacija ušes, nosu, ust in grla</t>
  </si>
  <si>
    <t>50010 in 50020</t>
  </si>
  <si>
    <t>Operacija žolčnih kamnov</t>
  </si>
  <si>
    <t>Ortopedska operacija rame</t>
  </si>
  <si>
    <t>Koronarografija</t>
  </si>
  <si>
    <t>1300, 1286,1288, 1295,1296</t>
  </si>
  <si>
    <t>Perkutani posegi na srcu, srčnih zaklopkah, koronarnih in drugih arterijah</t>
  </si>
  <si>
    <t>Operacija na stopalu - hallux valgus</t>
  </si>
  <si>
    <t>Operacija na ožilju - krčne žile (SPP)</t>
  </si>
  <si>
    <t>SPEC.AMB. Operacija na ožilju - krčne žile (E0220)</t>
  </si>
  <si>
    <t>OP raka prostate, ledvic in mehurja (samo UKC Ljubljana)</t>
  </si>
  <si>
    <t>2316, 1372, 1373, 1375, 1376, 1378, 1381</t>
  </si>
  <si>
    <t>081401</t>
  </si>
  <si>
    <t>*ni storitve v NAČAS/ VZS</t>
  </si>
  <si>
    <t>UNIVERZITETNI KLINIČNI CENTER MARIBOR</t>
  </si>
  <si>
    <t xml:space="preserve">Podatki so prikazani na osnovi NAČAS šifer. </t>
  </si>
  <si>
    <t>Podatki nad 100% pomenijo povečanje, pod 100% pa zmanjšanje stanja tako števila čakajočih kot čakalne dobe.</t>
  </si>
  <si>
    <t>Tabela 1: Procesni kazalniki EDP 2018</t>
  </si>
  <si>
    <t>Februar 2018</t>
  </si>
  <si>
    <t>+1/0*100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</si>
</sst>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textRotation="90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" xfId="0" quotePrefix="1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2" fillId="0" borderId="0" xfId="0" quotePrefix="1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Normal="100" zoomScaleSheetLayoutView="100" workbookViewId="0">
      <selection activeCell="J10" sqref="J10"/>
    </sheetView>
  </sheetViews>
  <sheetFormatPr defaultRowHeight="15" x14ac:dyDescent="0.25"/>
  <cols>
    <col min="1" max="1" width="9.85546875" style="4" customWidth="1"/>
    <col min="2" max="2" width="39.5703125" style="2" customWidth="1"/>
    <col min="3" max="6" width="11.5703125" style="3" bestFit="1" customWidth="1"/>
    <col min="7" max="7" width="9.42578125" style="3" bestFit="1" customWidth="1"/>
    <col min="8" max="8" width="11.5703125" style="3" bestFit="1" customWidth="1"/>
    <col min="9" max="9" width="8.140625" style="3" customWidth="1"/>
    <col min="10" max="10" width="18" style="3" customWidth="1"/>
    <col min="11" max="16384" width="9.140625" style="2"/>
  </cols>
  <sheetData>
    <row r="1" spans="1:10" ht="17.25" x14ac:dyDescent="0.3">
      <c r="A1" s="1" t="s">
        <v>32</v>
      </c>
    </row>
    <row r="2" spans="1:10" x14ac:dyDescent="0.25">
      <c r="G2" s="19" t="s">
        <v>36</v>
      </c>
      <c r="H2" s="19"/>
    </row>
    <row r="3" spans="1:10" x14ac:dyDescent="0.25">
      <c r="A3" s="5" t="s">
        <v>35</v>
      </c>
      <c r="B3" s="6"/>
      <c r="C3" s="6"/>
      <c r="D3" s="6"/>
    </row>
    <row r="4" spans="1:10" ht="187.5" customHeight="1" x14ac:dyDescent="0.25">
      <c r="A4" s="7" t="s">
        <v>2</v>
      </c>
      <c r="B4" s="8" t="s">
        <v>0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</row>
    <row r="5" spans="1:10" x14ac:dyDescent="0.25">
      <c r="A5" s="10"/>
      <c r="B5" s="11" t="s">
        <v>1</v>
      </c>
      <c r="C5" s="12"/>
      <c r="D5" s="12"/>
      <c r="E5" s="12"/>
      <c r="F5" s="12"/>
      <c r="G5" s="12"/>
      <c r="H5" s="12"/>
      <c r="I5" s="12"/>
      <c r="J5" s="2"/>
    </row>
    <row r="6" spans="1:10" x14ac:dyDescent="0.25">
      <c r="A6" s="10">
        <v>201510</v>
      </c>
      <c r="B6" s="11" t="s">
        <v>10</v>
      </c>
      <c r="C6" s="13">
        <f>111/108*100</f>
        <v>102.77777777777777</v>
      </c>
      <c r="D6" s="13">
        <f>27/21*100</f>
        <v>128.57142857142858</v>
      </c>
      <c r="E6" s="13">
        <f>51/52*100</f>
        <v>98.076923076923066</v>
      </c>
      <c r="F6" s="13">
        <f>44/48*100</f>
        <v>91.666666666666657</v>
      </c>
      <c r="G6" s="13">
        <f>370/370*100</f>
        <v>100</v>
      </c>
      <c r="H6" s="13">
        <f>99/99*100</f>
        <v>100</v>
      </c>
      <c r="I6" s="13">
        <f>3/38*100</f>
        <v>7.8947368421052628</v>
      </c>
    </row>
    <row r="7" spans="1:10" x14ac:dyDescent="0.25">
      <c r="A7" s="10">
        <v>150910</v>
      </c>
      <c r="B7" s="11" t="s">
        <v>11</v>
      </c>
      <c r="C7" s="13">
        <f>142/142*100</f>
        <v>100</v>
      </c>
      <c r="D7" s="13">
        <f>22/21*100</f>
        <v>104.76190476190477</v>
      </c>
      <c r="E7" s="13">
        <f>152/146*100</f>
        <v>104.10958904109589</v>
      </c>
      <c r="F7" s="13">
        <f>23/23*100</f>
        <v>100</v>
      </c>
      <c r="G7" s="13">
        <f>280/280*100</f>
        <v>100</v>
      </c>
      <c r="H7" s="13">
        <f>80/78*100</f>
        <v>102.56410256410255</v>
      </c>
      <c r="I7" s="13">
        <f>2/46*100</f>
        <v>4.3478260869565215</v>
      </c>
    </row>
    <row r="8" spans="1:10" x14ac:dyDescent="0.25">
      <c r="A8" s="10">
        <v>150810</v>
      </c>
      <c r="B8" s="11" t="s">
        <v>12</v>
      </c>
      <c r="C8" s="13">
        <f>38/18*100</f>
        <v>211.11111111111111</v>
      </c>
      <c r="D8" s="13">
        <f>16/14*100</f>
        <v>114.28571428571428</v>
      </c>
      <c r="E8" s="13">
        <f>122/142*100</f>
        <v>85.91549295774648</v>
      </c>
      <c r="F8" s="13">
        <f>36/43*100</f>
        <v>83.720930232558146</v>
      </c>
      <c r="G8" s="13">
        <f>250/281*100</f>
        <v>88.967971530249116</v>
      </c>
      <c r="H8" s="13">
        <f>75/138*100</f>
        <v>54.347826086956516</v>
      </c>
      <c r="I8" s="13">
        <f>3/42*100</f>
        <v>7.1428571428571423</v>
      </c>
    </row>
    <row r="9" spans="1:10" x14ac:dyDescent="0.25">
      <c r="A9" s="10">
        <v>150300</v>
      </c>
      <c r="B9" s="11" t="s">
        <v>13</v>
      </c>
      <c r="C9" s="13">
        <f>67/64*100</f>
        <v>104.6875</v>
      </c>
      <c r="D9" s="13">
        <f>197/184*100</f>
        <v>107.06521739130434</v>
      </c>
      <c r="E9" s="13">
        <f>111/116*100</f>
        <v>95.689655172413794</v>
      </c>
      <c r="F9" s="13">
        <f>14/20*100</f>
        <v>70</v>
      </c>
      <c r="G9" s="14">
        <f>150/150*100</f>
        <v>100</v>
      </c>
      <c r="H9" s="13">
        <f>66/65*100</f>
        <v>101.53846153846153</v>
      </c>
      <c r="I9" s="13">
        <f>1/68*100</f>
        <v>1.4705882352941175</v>
      </c>
    </row>
    <row r="10" spans="1:10" ht="30" x14ac:dyDescent="0.25">
      <c r="A10" s="10" t="s">
        <v>15</v>
      </c>
      <c r="B10" s="11" t="s">
        <v>14</v>
      </c>
      <c r="C10" s="13">
        <v>0</v>
      </c>
      <c r="D10" s="13">
        <v>0</v>
      </c>
      <c r="E10" s="13">
        <f>31/29*100</f>
        <v>106.89655172413792</v>
      </c>
      <c r="F10" s="13">
        <f>8/6*100</f>
        <v>133.33333333333331</v>
      </c>
      <c r="G10" s="13">
        <f>65/60*100</f>
        <v>108.33333333333333</v>
      </c>
      <c r="H10" s="13">
        <f>45/40*100</f>
        <v>112.5</v>
      </c>
      <c r="I10" s="13">
        <f>1/30*100</f>
        <v>3.3333333333333335</v>
      </c>
      <c r="J10" s="18"/>
    </row>
    <row r="11" spans="1:10" ht="30" x14ac:dyDescent="0.25">
      <c r="A11" s="10" t="s">
        <v>17</v>
      </c>
      <c r="B11" s="11" t="s">
        <v>16</v>
      </c>
      <c r="C11" s="15">
        <v>0</v>
      </c>
      <c r="D11" s="15">
        <v>0</v>
      </c>
      <c r="E11" s="13">
        <f>4/4*100</f>
        <v>100</v>
      </c>
      <c r="F11" s="15">
        <v>0</v>
      </c>
      <c r="G11" s="13">
        <f>20/17*100</f>
        <v>117.64705882352942</v>
      </c>
      <c r="H11" s="15">
        <v>0</v>
      </c>
      <c r="I11" s="13">
        <f>0/11*100</f>
        <v>0</v>
      </c>
    </row>
    <row r="12" spans="1:10" ht="30" x14ac:dyDescent="0.25">
      <c r="A12" s="10" t="s">
        <v>19</v>
      </c>
      <c r="B12" s="11" t="s">
        <v>18</v>
      </c>
      <c r="C12" s="13">
        <f>473/447*100</f>
        <v>105.8165548098434</v>
      </c>
      <c r="D12" s="13">
        <f>2/5*100</f>
        <v>40</v>
      </c>
      <c r="E12" s="13">
        <f>180/121*100</f>
        <v>148.7603305785124</v>
      </c>
      <c r="F12" s="13">
        <f>49/38*100</f>
        <v>128.94736842105263</v>
      </c>
      <c r="G12" s="13">
        <f>270/318*100</f>
        <v>84.905660377358487</v>
      </c>
      <c r="H12" s="13">
        <f>52/68*100</f>
        <v>76.470588235294116</v>
      </c>
      <c r="I12" s="14">
        <f>20/133*100</f>
        <v>15.037593984962406</v>
      </c>
    </row>
    <row r="13" spans="1:10" x14ac:dyDescent="0.25">
      <c r="A13" s="10">
        <v>100910</v>
      </c>
      <c r="B13" s="11" t="s">
        <v>20</v>
      </c>
      <c r="C13" s="13">
        <v>0</v>
      </c>
      <c r="D13" s="13">
        <v>0</v>
      </c>
      <c r="E13" s="13">
        <f>17/22*100</f>
        <v>77.272727272727266</v>
      </c>
      <c r="F13" s="13">
        <f>9/7*100</f>
        <v>128.57142857142858</v>
      </c>
      <c r="G13" s="13">
        <f>60/60*100</f>
        <v>100</v>
      </c>
      <c r="H13" s="14">
        <f>45/45*100</f>
        <v>100</v>
      </c>
      <c r="I13" s="13">
        <f>0/31*100</f>
        <v>0</v>
      </c>
    </row>
    <row r="14" spans="1:10" x14ac:dyDescent="0.25">
      <c r="A14" s="10">
        <v>150401</v>
      </c>
      <c r="B14" s="11" t="s">
        <v>21</v>
      </c>
      <c r="C14" s="13">
        <v>0</v>
      </c>
      <c r="D14" s="13">
        <f>4/3*100</f>
        <v>133.33333333333331</v>
      </c>
      <c r="E14" s="13">
        <f>48/40*100</f>
        <v>120</v>
      </c>
      <c r="F14" s="13">
        <f>7/9*100</f>
        <v>77.777777777777786</v>
      </c>
      <c r="G14" s="13">
        <f>125/125*100</f>
        <v>100</v>
      </c>
      <c r="H14" s="13">
        <f>68/38*100</f>
        <v>178.94736842105263</v>
      </c>
      <c r="I14" s="13">
        <f>3/15*100</f>
        <v>20</v>
      </c>
    </row>
    <row r="15" spans="1:10" x14ac:dyDescent="0.25">
      <c r="A15" s="10">
        <v>208803</v>
      </c>
      <c r="B15" s="11" t="s">
        <v>22</v>
      </c>
      <c r="C15" s="13">
        <f>22/22*100</f>
        <v>100</v>
      </c>
      <c r="D15" s="13">
        <f>23/23*100</f>
        <v>100</v>
      </c>
      <c r="E15" s="15">
        <v>0</v>
      </c>
      <c r="F15" s="15">
        <v>0</v>
      </c>
      <c r="G15" s="13">
        <f>380/280*100</f>
        <v>135.71428571428572</v>
      </c>
      <c r="H15" s="13">
        <f>300/300*100</f>
        <v>100</v>
      </c>
      <c r="I15" s="13">
        <v>0</v>
      </c>
    </row>
    <row r="16" spans="1:10" ht="44.25" customHeight="1" x14ac:dyDescent="0.25">
      <c r="A16" s="10" t="s">
        <v>23</v>
      </c>
      <c r="B16" s="16" t="s">
        <v>24</v>
      </c>
      <c r="C16" s="15">
        <f>30/23*100</f>
        <v>130.43478260869566</v>
      </c>
      <c r="D16" s="13">
        <f>16/21*100</f>
        <v>76.19047619047619</v>
      </c>
      <c r="E16" s="13">
        <f>30/24*100</f>
        <v>125</v>
      </c>
      <c r="F16" s="15">
        <f>7/10*100</f>
        <v>70</v>
      </c>
      <c r="G16" s="13">
        <f>172/170*100</f>
        <v>101.17647058823529</v>
      </c>
      <c r="H16" s="13">
        <f>99/96*100</f>
        <v>103.125</v>
      </c>
      <c r="I16" s="13">
        <f>1/28*100</f>
        <v>3.5714285714285712</v>
      </c>
    </row>
    <row r="17" spans="1:9" x14ac:dyDescent="0.25">
      <c r="A17" s="10">
        <v>151001</v>
      </c>
      <c r="B17" s="11" t="s">
        <v>25</v>
      </c>
      <c r="C17" s="13">
        <f>262/251*100</f>
        <v>104.38247011952191</v>
      </c>
      <c r="D17" s="13">
        <f>48/40*100</f>
        <v>120</v>
      </c>
      <c r="E17" s="13">
        <f>14/6*100</f>
        <v>233.33333333333334</v>
      </c>
      <c r="F17" s="13">
        <f>1/1*100</f>
        <v>100</v>
      </c>
      <c r="G17" s="13">
        <f>850/850*100</f>
        <v>100</v>
      </c>
      <c r="H17" s="13">
        <f>180/180*100</f>
        <v>100</v>
      </c>
      <c r="I17" s="13">
        <f>6/30*100</f>
        <v>20</v>
      </c>
    </row>
    <row r="18" spans="1:9" x14ac:dyDescent="0.25">
      <c r="A18" s="17" t="s">
        <v>30</v>
      </c>
      <c r="B18" s="11" t="s">
        <v>26</v>
      </c>
      <c r="C18" s="13">
        <f>507/501*100</f>
        <v>101.19760479041918</v>
      </c>
      <c r="D18" s="15" t="s">
        <v>37</v>
      </c>
      <c r="E18" s="13">
        <f>10/7*100</f>
        <v>142.85714285714286</v>
      </c>
      <c r="F18" s="15">
        <v>0</v>
      </c>
      <c r="G18" s="13">
        <f>1050/1050*100</f>
        <v>100</v>
      </c>
      <c r="H18" s="15">
        <f>390/390*100</f>
        <v>100</v>
      </c>
      <c r="I18" s="13">
        <f>0/27*100</f>
        <v>0</v>
      </c>
    </row>
    <row r="19" spans="1:9" ht="62.25" customHeight="1" x14ac:dyDescent="0.25">
      <c r="A19" s="10" t="s">
        <v>31</v>
      </c>
      <c r="B19" s="16" t="s">
        <v>27</v>
      </c>
      <c r="C19" s="12"/>
      <c r="D19" s="12"/>
      <c r="E19" s="12"/>
      <c r="F19" s="12"/>
      <c r="G19" s="12"/>
      <c r="H19" s="12"/>
      <c r="I19" s="12"/>
    </row>
    <row r="20" spans="1:9" ht="80.25" customHeight="1" x14ac:dyDescent="0.25">
      <c r="A20" s="10" t="s">
        <v>29</v>
      </c>
      <c r="B20" s="16" t="s">
        <v>28</v>
      </c>
      <c r="C20" s="12"/>
      <c r="D20" s="12"/>
      <c r="E20" s="12"/>
      <c r="F20" s="12"/>
      <c r="G20" s="12"/>
      <c r="H20" s="12"/>
      <c r="I20" s="12"/>
    </row>
    <row r="21" spans="1:9" x14ac:dyDescent="0.25">
      <c r="A21" s="20" t="s">
        <v>33</v>
      </c>
      <c r="B21" s="20"/>
      <c r="C21" s="20"/>
      <c r="D21" s="20"/>
      <c r="E21" s="20"/>
      <c r="F21" s="20"/>
      <c r="G21" s="20"/>
      <c r="H21" s="20"/>
    </row>
    <row r="22" spans="1:9" x14ac:dyDescent="0.25">
      <c r="A22" s="20" t="s">
        <v>34</v>
      </c>
      <c r="B22" s="20"/>
      <c r="C22" s="20"/>
      <c r="D22" s="20"/>
      <c r="E22" s="20"/>
      <c r="F22" s="20"/>
      <c r="G22" s="20"/>
      <c r="H22" s="20"/>
    </row>
    <row r="23" spans="1:9" x14ac:dyDescent="0.25">
      <c r="A23" s="20"/>
      <c r="B23" s="20"/>
      <c r="C23" s="20"/>
      <c r="D23" s="20"/>
      <c r="E23" s="20"/>
      <c r="F23" s="20"/>
      <c r="G23" s="20"/>
    </row>
    <row r="24" spans="1:9" x14ac:dyDescent="0.25">
      <c r="A24" s="5"/>
      <c r="B24" s="6"/>
      <c r="C24" s="6"/>
      <c r="D24" s="6"/>
      <c r="E24" s="6"/>
      <c r="F24" s="6"/>
    </row>
  </sheetData>
  <mergeCells count="4">
    <mergeCell ref="G2:H2"/>
    <mergeCell ref="A21:H21"/>
    <mergeCell ref="A22:H22"/>
    <mergeCell ref="A23:G23"/>
  </mergeCells>
  <pageMargins left="0.7" right="0.7" top="0.75" bottom="0.75" header="0.3" footer="0.3"/>
  <pageSetup paperSize="9" scale="7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List2</vt:lpstr>
      <vt:lpstr>List2!Področje_tiskanja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Hajnrih</dc:creator>
  <cp:lastModifiedBy>Anita MEŠKO</cp:lastModifiedBy>
  <cp:lastPrinted>2017-09-15T07:35:09Z</cp:lastPrinted>
  <dcterms:created xsi:type="dcterms:W3CDTF">2017-09-06T07:14:36Z</dcterms:created>
  <dcterms:modified xsi:type="dcterms:W3CDTF">2018-04-16T08:20:17Z</dcterms:modified>
</cp:coreProperties>
</file>